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filterPrivacy="1" defaultThemeVersion="124226"/>
  <xr:revisionPtr revIDLastSave="0" documentId="8_{6450BCD7-45CA-6045-8F11-889FECC3BF3B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工作表1" sheetId="1" r:id="rId1"/>
    <sheet name="工作表2" sheetId="2" r:id="rId2"/>
    <sheet name="工作表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6" i="1" l="1"/>
  <c r="G55" i="1"/>
  <c r="G27" i="1"/>
  <c r="G25" i="1"/>
  <c r="G52" i="1" l="1"/>
  <c r="F60" i="1" l="1"/>
  <c r="F58" i="1"/>
  <c r="F56" i="1"/>
  <c r="F54" i="1"/>
  <c r="F52" i="1"/>
  <c r="K12" i="1" l="1"/>
  <c r="K13" i="1"/>
  <c r="K14" i="1"/>
  <c r="K15" i="1"/>
  <c r="K16" i="1"/>
  <c r="K17" i="1"/>
  <c r="K18" i="1"/>
  <c r="K19" i="1"/>
  <c r="K20" i="1"/>
  <c r="K21" i="1"/>
  <c r="K22" i="1"/>
  <c r="K24" i="1"/>
  <c r="K25" i="1"/>
  <c r="K26" i="1"/>
  <c r="K27" i="1"/>
  <c r="K29" i="1"/>
  <c r="K30" i="1"/>
  <c r="K31" i="1"/>
  <c r="K32" i="1"/>
  <c r="K33" i="1"/>
  <c r="K34" i="1"/>
  <c r="K35" i="1"/>
  <c r="K37" i="1"/>
  <c r="K38" i="1"/>
  <c r="K39" i="1"/>
  <c r="K40" i="1"/>
  <c r="K42" i="1"/>
  <c r="K43" i="1"/>
  <c r="K44" i="1"/>
  <c r="K45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7" i="1"/>
  <c r="H38" i="1"/>
  <c r="H39" i="1"/>
  <c r="H40" i="1"/>
  <c r="H42" i="1"/>
  <c r="H43" i="1"/>
  <c r="H44" i="1"/>
  <c r="H45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G36" i="1"/>
  <c r="G11" i="1"/>
  <c r="G7" i="1" s="1"/>
  <c r="G46" i="1"/>
  <c r="G20" i="1"/>
  <c r="G16" i="1"/>
  <c r="H11" i="1" l="1"/>
  <c r="K11" i="1"/>
  <c r="G10" i="1"/>
  <c r="G6" i="1"/>
  <c r="G5" i="1" s="1"/>
  <c r="E52" i="1"/>
  <c r="E36" i="1"/>
  <c r="E25" i="1"/>
  <c r="E11" i="1"/>
  <c r="E10" i="1" s="1"/>
  <c r="E7" i="1" s="1"/>
  <c r="E6" i="1" s="1"/>
  <c r="E5" i="1" s="1"/>
  <c r="E9" i="1"/>
  <c r="E8" i="1"/>
  <c r="F46" i="1"/>
  <c r="F8" i="1" s="1"/>
  <c r="F41" i="1"/>
  <c r="F36" i="1"/>
  <c r="H36" i="1" s="1"/>
  <c r="H8" i="1" l="1"/>
  <c r="K8" i="1"/>
  <c r="H41" i="1"/>
  <c r="K41" i="1"/>
  <c r="H46" i="1"/>
  <c r="K46" i="1"/>
  <c r="K36" i="1"/>
  <c r="F10" i="1"/>
  <c r="F9" i="1"/>
  <c r="H9" i="1" l="1"/>
  <c r="K9" i="1"/>
  <c r="F7" i="1"/>
  <c r="H10" i="1"/>
  <c r="K10" i="1"/>
  <c r="F6" i="1" l="1"/>
  <c r="H7" i="1"/>
  <c r="K7" i="1"/>
  <c r="F5" i="1" l="1"/>
  <c r="K6" i="1"/>
  <c r="H6" i="1"/>
  <c r="H5" i="1" l="1"/>
  <c r="K5" i="1"/>
</calcChain>
</file>

<file path=xl/sharedStrings.xml><?xml version="1.0" encoding="utf-8"?>
<sst xmlns="http://schemas.openxmlformats.org/spreadsheetml/2006/main" count="70" uniqueCount="53">
  <si>
    <t>款</t>
    <phoneticPr fontId="1" type="noConversion"/>
  </si>
  <si>
    <t>項</t>
    <phoneticPr fontId="1" type="noConversion"/>
  </si>
  <si>
    <t>目</t>
    <phoneticPr fontId="1" type="noConversion"/>
  </si>
  <si>
    <t>科目</t>
    <phoneticPr fontId="1" type="noConversion"/>
  </si>
  <si>
    <t>名稱</t>
    <phoneticPr fontId="1" type="noConversion"/>
  </si>
  <si>
    <t>說明</t>
    <phoneticPr fontId="1" type="noConversion"/>
  </si>
  <si>
    <t>審查結果</t>
    <phoneticPr fontId="1" type="noConversion"/>
  </si>
  <si>
    <t>本期
實際支出</t>
    <phoneticPr fontId="1" type="noConversion"/>
  </si>
  <si>
    <t>本期
法定預算</t>
    <phoneticPr fontId="1" type="noConversion"/>
  </si>
  <si>
    <t>比較
增減數</t>
    <phoneticPr fontId="1" type="noConversion"/>
  </si>
  <si>
    <t>執行率</t>
    <phoneticPr fontId="1" type="noConversion"/>
  </si>
  <si>
    <t>上學年
同期決算</t>
    <phoneticPr fontId="1" type="noConversion"/>
  </si>
  <si>
    <t>單位：新臺幣元；％</t>
    <phoneticPr fontId="1" type="noConversion"/>
  </si>
  <si>
    <r>
      <t>文藻外語大學學生會</t>
    </r>
    <r>
      <rPr>
        <b/>
        <u/>
        <sz val="18"/>
        <color theme="1"/>
        <rFont val="標楷體"/>
        <family val="4"/>
        <charset val="136"/>
      </rPr>
      <t xml:space="preserve">  107   </t>
    </r>
    <r>
      <rPr>
        <b/>
        <sz val="18"/>
        <color theme="1"/>
        <rFont val="標楷體"/>
        <family val="4"/>
        <charset val="136"/>
      </rPr>
      <t>學年度第</t>
    </r>
    <r>
      <rPr>
        <b/>
        <u/>
        <sz val="18"/>
        <color theme="1"/>
        <rFont val="標楷體"/>
        <family val="4"/>
        <charset val="136"/>
      </rPr>
      <t xml:space="preserve">  一  </t>
    </r>
    <r>
      <rPr>
        <b/>
        <sz val="18"/>
        <color theme="1"/>
        <rFont val="標楷體"/>
        <family val="4"/>
        <charset val="136"/>
      </rPr>
      <t>學期決算表</t>
    </r>
    <phoneticPr fontId="1" type="noConversion"/>
  </si>
  <si>
    <t>行政中心</t>
    <phoneticPr fontId="1" type="noConversion"/>
  </si>
  <si>
    <t>學生議會</t>
    <phoneticPr fontId="1" type="noConversion"/>
  </si>
  <si>
    <t>學生評議會</t>
    <phoneticPr fontId="1" type="noConversion"/>
  </si>
  <si>
    <t>學生會長</t>
    <phoneticPr fontId="1" type="noConversion"/>
  </si>
  <si>
    <t>活動暨研習費</t>
    <phoneticPr fontId="1" type="noConversion"/>
  </si>
  <si>
    <t>行政雜支</t>
    <phoneticPr fontId="1" type="noConversion"/>
  </si>
  <si>
    <t>公關部</t>
    <phoneticPr fontId="1" type="noConversion"/>
  </si>
  <si>
    <t>活動費</t>
    <phoneticPr fontId="1" type="noConversion"/>
  </si>
  <si>
    <t>社務部</t>
    <phoneticPr fontId="1" type="noConversion"/>
  </si>
  <si>
    <t>研習費</t>
    <phoneticPr fontId="1" type="noConversion"/>
  </si>
  <si>
    <t>公關品製作</t>
    <phoneticPr fontId="1" type="noConversion"/>
  </si>
  <si>
    <t>秘書處</t>
    <phoneticPr fontId="1" type="noConversion"/>
  </si>
  <si>
    <t>訓練暨研習費</t>
    <phoneticPr fontId="1" type="noConversion"/>
  </si>
  <si>
    <t>設計部</t>
    <phoneticPr fontId="1" type="noConversion"/>
  </si>
  <si>
    <t>影印費</t>
    <phoneticPr fontId="1" type="noConversion"/>
  </si>
  <si>
    <t>器材部</t>
    <phoneticPr fontId="1" type="noConversion"/>
  </si>
  <si>
    <t>器材訓練營</t>
    <phoneticPr fontId="1" type="noConversion"/>
  </si>
  <si>
    <t>事務機包錶費</t>
    <phoneticPr fontId="1" type="noConversion"/>
  </si>
  <si>
    <t>學權部</t>
    <phoneticPr fontId="1" type="noConversion"/>
  </si>
  <si>
    <t>活動部</t>
    <phoneticPr fontId="1" type="noConversion"/>
  </si>
  <si>
    <t>新聞部</t>
    <phoneticPr fontId="1" type="noConversion"/>
  </si>
  <si>
    <t>文宣費</t>
    <phoneticPr fontId="1" type="noConversion"/>
  </si>
  <si>
    <t>財務部</t>
    <phoneticPr fontId="1" type="noConversion"/>
  </si>
  <si>
    <t>工讀生費</t>
    <phoneticPr fontId="1" type="noConversion"/>
  </si>
  <si>
    <t>行政補助款</t>
    <phoneticPr fontId="1" type="noConversion"/>
  </si>
  <si>
    <t>畢業公演補助款</t>
    <phoneticPr fontId="1" type="noConversion"/>
  </si>
  <si>
    <t>培訓費用</t>
    <phoneticPr fontId="1" type="noConversion"/>
  </si>
  <si>
    <t>雜支</t>
    <phoneticPr fontId="1" type="noConversion"/>
  </si>
  <si>
    <t>會議支出</t>
    <phoneticPr fontId="1" type="noConversion"/>
  </si>
  <si>
    <t>學權每月公聽會</t>
    <phoneticPr fontId="1" type="noConversion"/>
  </si>
  <si>
    <t>A類社團</t>
    <phoneticPr fontId="1" type="noConversion"/>
  </si>
  <si>
    <t>活動補助款</t>
    <phoneticPr fontId="1" type="noConversion"/>
  </si>
  <si>
    <t>B類社團</t>
    <phoneticPr fontId="1" type="noConversion"/>
  </si>
  <si>
    <t>C類社團</t>
    <phoneticPr fontId="1" type="noConversion"/>
  </si>
  <si>
    <t>D類社團</t>
    <phoneticPr fontId="1" type="noConversion"/>
  </si>
  <si>
    <t>總決算</t>
    <phoneticPr fontId="1" type="noConversion"/>
  </si>
  <si>
    <t>機構決算</t>
    <phoneticPr fontId="1" type="noConversion"/>
  </si>
  <si>
    <t>部門決算</t>
    <phoneticPr fontId="1" type="noConversion"/>
  </si>
  <si>
    <t>社團決算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</si>
</sst>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7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8"/>
      <color theme="1"/>
      <name val="標楷體"/>
      <family val="4"/>
      <charset val="136"/>
    </font>
    <font>
      <b/>
      <u/>
      <sz val="18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8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6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/>
    </xf>
    <xf numFmtId="176" fontId="0" fillId="0" borderId="0" xfId="0" applyNumberFormat="1"/>
    <xf numFmtId="0" fontId="5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2"/>
  <sheetViews>
    <sheetView tabSelected="1" workbookViewId="0">
      <selection activeCell="G57" sqref="G57"/>
    </sheetView>
  </sheetViews>
  <sheetFormatPr baseColWidth="10" defaultColWidth="8.83203125" defaultRowHeight="15"/>
  <cols>
    <col min="1" max="3" width="3.5" bestFit="1" customWidth="1"/>
    <col min="4" max="4" width="17.83203125" bestFit="1" customWidth="1"/>
    <col min="5" max="5" width="11.6640625" bestFit="1" customWidth="1"/>
    <col min="6" max="6" width="11.83203125" customWidth="1"/>
    <col min="7" max="7" width="12.1640625" customWidth="1"/>
    <col min="8" max="9" width="11.1640625" customWidth="1"/>
    <col min="10" max="10" width="10.83203125" customWidth="1"/>
    <col min="11" max="11" width="8.5" bestFit="1" customWidth="1"/>
    <col min="12" max="12" width="9.5" bestFit="1" customWidth="1"/>
  </cols>
  <sheetData>
    <row r="1" spans="1:15" ht="57.75" customHeight="1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4"/>
    </row>
    <row r="2" spans="1:15" ht="25.5" customHeight="1">
      <c r="A2" s="22" t="s">
        <v>12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1"/>
    </row>
    <row r="3" spans="1:15">
      <c r="A3" s="24" t="s">
        <v>3</v>
      </c>
      <c r="B3" s="24"/>
      <c r="C3" s="24"/>
      <c r="D3" s="24"/>
      <c r="E3" s="26" t="s">
        <v>11</v>
      </c>
      <c r="F3" s="25" t="s">
        <v>8</v>
      </c>
      <c r="G3" s="25" t="s">
        <v>7</v>
      </c>
      <c r="H3" s="25" t="s">
        <v>9</v>
      </c>
      <c r="I3" s="24" t="s">
        <v>5</v>
      </c>
      <c r="J3" s="24" t="s">
        <v>6</v>
      </c>
      <c r="K3" s="25" t="s">
        <v>10</v>
      </c>
    </row>
    <row r="4" spans="1:15">
      <c r="A4" s="2" t="s">
        <v>0</v>
      </c>
      <c r="B4" s="2" t="s">
        <v>1</v>
      </c>
      <c r="C4" s="2" t="s">
        <v>2</v>
      </c>
      <c r="D4" s="2" t="s">
        <v>4</v>
      </c>
      <c r="E4" s="27"/>
      <c r="F4" s="24"/>
      <c r="G4" s="24"/>
      <c r="H4" s="24"/>
      <c r="I4" s="24"/>
      <c r="J4" s="24"/>
      <c r="K4" s="24"/>
      <c r="N4" s="3"/>
      <c r="O4" s="3"/>
    </row>
    <row r="5" spans="1:15" ht="16" thickBot="1">
      <c r="A5" s="6">
        <v>0</v>
      </c>
      <c r="B5" s="6"/>
      <c r="C5" s="6"/>
      <c r="D5" s="16" t="s">
        <v>49</v>
      </c>
      <c r="E5" s="18">
        <f>E6+E52</f>
        <v>1060857</v>
      </c>
      <c r="F5" s="17">
        <f>F6+F52</f>
        <v>2244797</v>
      </c>
      <c r="G5" s="17">
        <f>G6+G52</f>
        <v>932642</v>
      </c>
      <c r="H5" s="17">
        <f>$G5-$F5</f>
        <v>-1312155</v>
      </c>
      <c r="I5" s="17"/>
      <c r="J5" s="17"/>
      <c r="K5" s="20">
        <f>$G5/$F5</f>
        <v>0.41546830292449605</v>
      </c>
    </row>
    <row r="6" spans="1:15" ht="17" thickTop="1" thickBot="1">
      <c r="A6" s="11">
        <v>1</v>
      </c>
      <c r="B6" s="11"/>
      <c r="C6" s="11"/>
      <c r="D6" s="12" t="s">
        <v>50</v>
      </c>
      <c r="E6" s="19">
        <f>SUM(E7:E9)</f>
        <v>1025908</v>
      </c>
      <c r="F6" s="8">
        <f>SUM(F7:F9)</f>
        <v>1826378</v>
      </c>
      <c r="G6" s="8">
        <f>SUM(G7:G9)</f>
        <v>899821</v>
      </c>
      <c r="H6" s="17">
        <f t="shared" ref="H6:H60" si="0">$G6-$F6</f>
        <v>-926557</v>
      </c>
      <c r="I6" s="8"/>
      <c r="J6" s="8"/>
      <c r="K6" s="20">
        <f t="shared" ref="K6:K60" si="1">$G6/$F6</f>
        <v>0.49268059514514517</v>
      </c>
    </row>
    <row r="7" spans="1:15" ht="17" thickTop="1" thickBot="1">
      <c r="A7" s="11"/>
      <c r="B7" s="11">
        <v>1</v>
      </c>
      <c r="C7" s="11"/>
      <c r="D7" s="12" t="s">
        <v>14</v>
      </c>
      <c r="E7" s="19">
        <f>E10-E41-E46</f>
        <v>1001312</v>
      </c>
      <c r="F7" s="8">
        <f>F10-F46-F41</f>
        <v>1578033</v>
      </c>
      <c r="G7" s="8">
        <f>G11+G14+G16+G20+G22+G25+G29+G31+G33+G36</f>
        <v>886485</v>
      </c>
      <c r="H7" s="17">
        <f t="shared" si="0"/>
        <v>-691548</v>
      </c>
      <c r="I7" s="8"/>
      <c r="J7" s="8"/>
      <c r="K7" s="20">
        <f t="shared" si="1"/>
        <v>0.56176581858554286</v>
      </c>
    </row>
    <row r="8" spans="1:15" ht="17" thickTop="1" thickBot="1">
      <c r="A8" s="11"/>
      <c r="B8" s="11">
        <v>2</v>
      </c>
      <c r="C8" s="11"/>
      <c r="D8" s="12" t="s">
        <v>15</v>
      </c>
      <c r="E8" s="19">
        <f>E46</f>
        <v>24596</v>
      </c>
      <c r="F8" s="8">
        <f>F46</f>
        <v>215700</v>
      </c>
      <c r="G8" s="8">
        <v>12736</v>
      </c>
      <c r="H8" s="17">
        <f>$G8-$F8</f>
        <v>-202964</v>
      </c>
      <c r="I8" s="8"/>
      <c r="J8" s="8"/>
      <c r="K8" s="20">
        <f t="shared" si="1"/>
        <v>5.9044969865554013E-2</v>
      </c>
    </row>
    <row r="9" spans="1:15" ht="17" thickTop="1" thickBot="1">
      <c r="A9" s="11"/>
      <c r="B9" s="11">
        <v>3</v>
      </c>
      <c r="C9" s="11"/>
      <c r="D9" s="12" t="s">
        <v>16</v>
      </c>
      <c r="E9" s="9">
        <f>E41</f>
        <v>0</v>
      </c>
      <c r="F9" s="8">
        <f>F41</f>
        <v>32645</v>
      </c>
      <c r="G9" s="8">
        <v>600</v>
      </c>
      <c r="H9" s="17">
        <f>$G9-$F9</f>
        <v>-32045</v>
      </c>
      <c r="I9" s="8"/>
      <c r="J9" s="8"/>
      <c r="K9" s="20">
        <f t="shared" si="1"/>
        <v>1.8379537448307552E-2</v>
      </c>
    </row>
    <row r="10" spans="1:15" ht="17" thickTop="1" thickBot="1">
      <c r="A10" s="11">
        <v>2</v>
      </c>
      <c r="B10" s="11"/>
      <c r="C10" s="11"/>
      <c r="D10" s="13" t="s">
        <v>51</v>
      </c>
      <c r="E10" s="7">
        <f>E11+E14+E16+E20+E22+E25+E29+E31+E36+E33+E40+E46</f>
        <v>1025908</v>
      </c>
      <c r="F10" s="8">
        <f>F11+F14+F16+F20+F22+F25+F29+F31+F36+F41+F46+F33</f>
        <v>1826378</v>
      </c>
      <c r="G10" s="8">
        <f>G11+G14+G16+G20+G22+G25+G29+G31+G33+G36+G41+G46</f>
        <v>899821</v>
      </c>
      <c r="H10" s="17">
        <f t="shared" si="0"/>
        <v>-926557</v>
      </c>
      <c r="I10" s="8"/>
      <c r="J10" s="8"/>
      <c r="K10" s="20">
        <f t="shared" si="1"/>
        <v>0.49268059514514517</v>
      </c>
    </row>
    <row r="11" spans="1:15" ht="17" thickTop="1" thickBot="1">
      <c r="A11" s="11"/>
      <c r="B11" s="11">
        <v>1</v>
      </c>
      <c r="C11" s="11"/>
      <c r="D11" s="14" t="s">
        <v>17</v>
      </c>
      <c r="E11" s="7">
        <f>SUM(E12:E13)</f>
        <v>42247</v>
      </c>
      <c r="F11" s="8">
        <v>38400</v>
      </c>
      <c r="G11" s="8">
        <f>G12+G13</f>
        <v>21946</v>
      </c>
      <c r="H11" s="17">
        <f t="shared" si="0"/>
        <v>-16454</v>
      </c>
      <c r="I11" s="8"/>
      <c r="J11" s="8"/>
      <c r="K11" s="20">
        <f t="shared" si="1"/>
        <v>0.57151041666666669</v>
      </c>
    </row>
    <row r="12" spans="1:15" ht="17" thickTop="1" thickBot="1">
      <c r="A12" s="11"/>
      <c r="B12" s="11"/>
      <c r="C12" s="11">
        <v>1</v>
      </c>
      <c r="D12" s="14" t="s">
        <v>18</v>
      </c>
      <c r="E12" s="7">
        <v>33278</v>
      </c>
      <c r="F12" s="8">
        <v>28400</v>
      </c>
      <c r="G12" s="8">
        <v>0</v>
      </c>
      <c r="H12" s="17">
        <f t="shared" si="0"/>
        <v>-28400</v>
      </c>
      <c r="I12" s="8"/>
      <c r="J12" s="8"/>
      <c r="K12" s="20">
        <f t="shared" si="1"/>
        <v>0</v>
      </c>
    </row>
    <row r="13" spans="1:15" ht="17" thickTop="1" thickBot="1">
      <c r="A13" s="11"/>
      <c r="B13" s="11"/>
      <c r="C13" s="11">
        <v>2</v>
      </c>
      <c r="D13" s="14" t="s">
        <v>19</v>
      </c>
      <c r="E13" s="7">
        <v>8969</v>
      </c>
      <c r="F13" s="8">
        <v>30000</v>
      </c>
      <c r="G13" s="8">
        <v>21946</v>
      </c>
      <c r="H13" s="17">
        <f t="shared" si="0"/>
        <v>-8054</v>
      </c>
      <c r="I13" s="8"/>
      <c r="J13" s="8"/>
      <c r="K13" s="20">
        <f t="shared" si="1"/>
        <v>0.73153333333333337</v>
      </c>
    </row>
    <row r="14" spans="1:15" ht="17" thickTop="1" thickBot="1">
      <c r="A14" s="11"/>
      <c r="B14" s="11">
        <v>2</v>
      </c>
      <c r="C14" s="11"/>
      <c r="D14" s="15" t="s">
        <v>20</v>
      </c>
      <c r="E14" s="8">
        <v>67257</v>
      </c>
      <c r="F14" s="8">
        <v>46200</v>
      </c>
      <c r="G14" s="8">
        <v>19250</v>
      </c>
      <c r="H14" s="17">
        <f t="shared" si="0"/>
        <v>-26950</v>
      </c>
      <c r="I14" s="8"/>
      <c r="J14" s="8"/>
      <c r="K14" s="20">
        <f t="shared" si="1"/>
        <v>0.41666666666666669</v>
      </c>
    </row>
    <row r="15" spans="1:15" ht="17" thickTop="1" thickBot="1">
      <c r="A15" s="11"/>
      <c r="B15" s="11"/>
      <c r="C15" s="11">
        <v>1</v>
      </c>
      <c r="D15" s="15" t="s">
        <v>21</v>
      </c>
      <c r="E15" s="8">
        <v>67257</v>
      </c>
      <c r="F15" s="8">
        <v>46200</v>
      </c>
      <c r="G15" s="8">
        <v>19250</v>
      </c>
      <c r="H15" s="17">
        <f t="shared" si="0"/>
        <v>-26950</v>
      </c>
      <c r="I15" s="8"/>
      <c r="J15" s="8"/>
      <c r="K15" s="20">
        <f t="shared" si="1"/>
        <v>0.41666666666666669</v>
      </c>
    </row>
    <row r="16" spans="1:15" ht="17" thickTop="1" thickBot="1">
      <c r="A16" s="11"/>
      <c r="B16" s="11">
        <v>3</v>
      </c>
      <c r="C16" s="11"/>
      <c r="D16" s="13" t="s">
        <v>22</v>
      </c>
      <c r="E16" s="9">
        <v>404852</v>
      </c>
      <c r="F16" s="9">
        <v>137775</v>
      </c>
      <c r="G16" s="8">
        <f>SUM(G17:G19)</f>
        <v>110673</v>
      </c>
      <c r="H16" s="17">
        <f t="shared" si="0"/>
        <v>-27102</v>
      </c>
      <c r="I16" s="8"/>
      <c r="J16" s="8"/>
      <c r="K16" s="20">
        <f t="shared" si="1"/>
        <v>0.8032879695155144</v>
      </c>
    </row>
    <row r="17" spans="1:14" ht="17" thickTop="1" thickBot="1">
      <c r="A17" s="11"/>
      <c r="B17" s="11"/>
      <c r="C17" s="11">
        <v>1</v>
      </c>
      <c r="D17" s="13" t="s">
        <v>21</v>
      </c>
      <c r="E17" s="9">
        <v>404852</v>
      </c>
      <c r="F17" s="9">
        <v>35875</v>
      </c>
      <c r="G17" s="8">
        <v>35375</v>
      </c>
      <c r="H17" s="17">
        <f t="shared" si="0"/>
        <v>-500</v>
      </c>
      <c r="I17" s="8"/>
      <c r="J17" s="8"/>
      <c r="K17" s="20">
        <f t="shared" si="1"/>
        <v>0.98606271777003485</v>
      </c>
    </row>
    <row r="18" spans="1:14" ht="17" thickTop="1" thickBot="1">
      <c r="A18" s="11"/>
      <c r="B18" s="11"/>
      <c r="C18" s="11">
        <v>2</v>
      </c>
      <c r="D18" s="15" t="s">
        <v>23</v>
      </c>
      <c r="E18" s="8">
        <v>0</v>
      </c>
      <c r="F18" s="8">
        <v>27900</v>
      </c>
      <c r="G18" s="8">
        <v>7500</v>
      </c>
      <c r="H18" s="17">
        <f t="shared" si="0"/>
        <v>-20400</v>
      </c>
      <c r="I18" s="8"/>
      <c r="J18" s="8"/>
      <c r="K18" s="20">
        <f t="shared" si="1"/>
        <v>0.26881720430107525</v>
      </c>
      <c r="N18" s="21"/>
    </row>
    <row r="19" spans="1:14" ht="17" thickTop="1" thickBot="1">
      <c r="A19" s="11"/>
      <c r="B19" s="11"/>
      <c r="C19" s="11">
        <v>3</v>
      </c>
      <c r="D19" s="15" t="s">
        <v>24</v>
      </c>
      <c r="E19" s="8">
        <v>0</v>
      </c>
      <c r="F19" s="8">
        <v>74000</v>
      </c>
      <c r="G19" s="8">
        <v>67798</v>
      </c>
      <c r="H19" s="17">
        <f t="shared" si="0"/>
        <v>-6202</v>
      </c>
      <c r="I19" s="8"/>
      <c r="J19" s="8"/>
      <c r="K19" s="20">
        <f t="shared" si="1"/>
        <v>0.91618918918918923</v>
      </c>
      <c r="N19" s="21"/>
    </row>
    <row r="20" spans="1:14" ht="17" thickTop="1" thickBot="1">
      <c r="A20" s="11"/>
      <c r="B20" s="11">
        <v>4</v>
      </c>
      <c r="C20" s="11"/>
      <c r="D20" s="15" t="s">
        <v>25</v>
      </c>
      <c r="E20" s="8">
        <v>11897</v>
      </c>
      <c r="F20" s="8">
        <v>23175</v>
      </c>
      <c r="G20" s="8">
        <f>G21</f>
        <v>11600</v>
      </c>
      <c r="H20" s="17">
        <f t="shared" si="0"/>
        <v>-11575</v>
      </c>
      <c r="I20" s="8"/>
      <c r="J20" s="8"/>
      <c r="K20" s="20">
        <f t="shared" si="1"/>
        <v>0.5005393743257821</v>
      </c>
    </row>
    <row r="21" spans="1:14" ht="17" thickTop="1" thickBot="1">
      <c r="A21" s="11"/>
      <c r="B21" s="11"/>
      <c r="C21" s="11">
        <v>1</v>
      </c>
      <c r="D21" s="15" t="s">
        <v>26</v>
      </c>
      <c r="E21" s="8">
        <v>11897</v>
      </c>
      <c r="F21" s="8">
        <v>23175</v>
      </c>
      <c r="G21" s="8">
        <v>11600</v>
      </c>
      <c r="H21" s="17">
        <f t="shared" si="0"/>
        <v>-11575</v>
      </c>
      <c r="I21" s="8"/>
      <c r="J21" s="8"/>
      <c r="K21" s="20">
        <f t="shared" si="1"/>
        <v>0.5005393743257821</v>
      </c>
    </row>
    <row r="22" spans="1:14" ht="17" thickTop="1" thickBot="1">
      <c r="A22" s="11"/>
      <c r="B22" s="11">
        <v>5</v>
      </c>
      <c r="C22" s="11"/>
      <c r="D22" s="13" t="s">
        <v>27</v>
      </c>
      <c r="E22" s="9">
        <v>16741</v>
      </c>
      <c r="F22" s="9">
        <v>3600</v>
      </c>
      <c r="G22" s="8">
        <v>0</v>
      </c>
      <c r="H22" s="17">
        <f t="shared" si="0"/>
        <v>-3600</v>
      </c>
      <c r="I22" s="8"/>
      <c r="J22" s="8"/>
      <c r="K22" s="20">
        <f t="shared" si="1"/>
        <v>0</v>
      </c>
    </row>
    <row r="23" spans="1:14" ht="17" thickTop="1" thickBot="1">
      <c r="A23" s="11"/>
      <c r="B23" s="11"/>
      <c r="C23" s="11">
        <v>1</v>
      </c>
      <c r="D23" s="15" t="s">
        <v>21</v>
      </c>
      <c r="E23" s="8">
        <v>16741</v>
      </c>
      <c r="F23" s="8">
        <v>0</v>
      </c>
      <c r="G23" s="8">
        <v>0</v>
      </c>
      <c r="H23" s="17">
        <f t="shared" si="0"/>
        <v>0</v>
      </c>
      <c r="I23" s="8"/>
      <c r="J23" s="8"/>
      <c r="K23" s="20">
        <v>0</v>
      </c>
    </row>
    <row r="24" spans="1:14" ht="17" thickTop="1" thickBot="1">
      <c r="A24" s="11"/>
      <c r="B24" s="11"/>
      <c r="C24" s="11">
        <v>2</v>
      </c>
      <c r="D24" s="15" t="s">
        <v>28</v>
      </c>
      <c r="E24" s="8">
        <v>0</v>
      </c>
      <c r="F24" s="8">
        <v>3600</v>
      </c>
      <c r="G24" s="8">
        <v>0</v>
      </c>
      <c r="H24" s="17">
        <f t="shared" si="0"/>
        <v>-3600</v>
      </c>
      <c r="I24" s="8"/>
      <c r="J24" s="8"/>
      <c r="K24" s="20">
        <f t="shared" si="1"/>
        <v>0</v>
      </c>
    </row>
    <row r="25" spans="1:14" ht="17" thickTop="1" thickBot="1">
      <c r="A25" s="11"/>
      <c r="B25" s="11">
        <v>6</v>
      </c>
      <c r="C25" s="11"/>
      <c r="D25" s="15" t="s">
        <v>29</v>
      </c>
      <c r="E25" s="8">
        <f>SUM(E26:E27)</f>
        <v>18203</v>
      </c>
      <c r="F25" s="8">
        <v>40100</v>
      </c>
      <c r="G25" s="8">
        <f>5033+5093</f>
        <v>10126</v>
      </c>
      <c r="H25" s="17">
        <f t="shared" si="0"/>
        <v>-29974</v>
      </c>
      <c r="I25" s="8"/>
      <c r="J25" s="8"/>
      <c r="K25" s="20">
        <f t="shared" si="1"/>
        <v>0.25251870324189524</v>
      </c>
    </row>
    <row r="26" spans="1:14" ht="17" thickTop="1" thickBot="1">
      <c r="A26" s="11"/>
      <c r="B26" s="11"/>
      <c r="C26" s="11">
        <v>1</v>
      </c>
      <c r="D26" s="15" t="s">
        <v>30</v>
      </c>
      <c r="E26" s="8">
        <v>8930</v>
      </c>
      <c r="F26" s="8">
        <v>10100</v>
      </c>
      <c r="G26" s="8">
        <v>0</v>
      </c>
      <c r="H26" s="17">
        <f t="shared" si="0"/>
        <v>-10100</v>
      </c>
      <c r="I26" s="8"/>
      <c r="J26" s="8"/>
      <c r="K26" s="20">
        <f t="shared" si="1"/>
        <v>0</v>
      </c>
    </row>
    <row r="27" spans="1:14" ht="17" thickTop="1" thickBot="1">
      <c r="A27" s="11"/>
      <c r="B27" s="11"/>
      <c r="C27" s="11">
        <v>2</v>
      </c>
      <c r="D27" s="15" t="s">
        <v>31</v>
      </c>
      <c r="E27" s="8">
        <v>9273</v>
      </c>
      <c r="F27" s="8">
        <v>30000</v>
      </c>
      <c r="G27" s="8">
        <f>5033+5093</f>
        <v>10126</v>
      </c>
      <c r="H27" s="17">
        <f t="shared" si="0"/>
        <v>-19874</v>
      </c>
      <c r="I27" s="8"/>
      <c r="J27" s="8"/>
      <c r="K27" s="20">
        <f t="shared" si="1"/>
        <v>0.33753333333333335</v>
      </c>
    </row>
    <row r="28" spans="1:14" ht="17" thickTop="1" thickBot="1">
      <c r="A28" s="11"/>
      <c r="B28" s="11"/>
      <c r="C28" s="11">
        <v>3</v>
      </c>
      <c r="D28" s="15" t="s">
        <v>21</v>
      </c>
      <c r="E28" s="8">
        <v>0</v>
      </c>
      <c r="F28" s="8">
        <v>0</v>
      </c>
      <c r="G28" s="8">
        <v>0</v>
      </c>
      <c r="H28" s="17">
        <f t="shared" si="0"/>
        <v>0</v>
      </c>
      <c r="I28" s="8"/>
      <c r="J28" s="8"/>
      <c r="K28" s="20">
        <v>0</v>
      </c>
    </row>
    <row r="29" spans="1:14" ht="17" thickTop="1" thickBot="1">
      <c r="A29" s="11"/>
      <c r="B29" s="11">
        <v>7</v>
      </c>
      <c r="C29" s="11"/>
      <c r="D29" s="15" t="s">
        <v>32</v>
      </c>
      <c r="E29" s="8">
        <v>0</v>
      </c>
      <c r="F29" s="8">
        <v>13030</v>
      </c>
      <c r="G29" s="8">
        <v>0</v>
      </c>
      <c r="H29" s="17">
        <f t="shared" si="0"/>
        <v>-13030</v>
      </c>
      <c r="I29" s="8"/>
      <c r="J29" s="8"/>
      <c r="K29" s="20">
        <f t="shared" si="1"/>
        <v>0</v>
      </c>
    </row>
    <row r="30" spans="1:14" ht="17" thickTop="1" thickBot="1">
      <c r="A30" s="11"/>
      <c r="B30" s="11"/>
      <c r="C30" s="11">
        <v>1</v>
      </c>
      <c r="D30" s="15" t="s">
        <v>21</v>
      </c>
      <c r="E30" s="8">
        <v>0</v>
      </c>
      <c r="F30" s="8">
        <v>13030</v>
      </c>
      <c r="G30" s="8">
        <v>0</v>
      </c>
      <c r="H30" s="17">
        <f t="shared" si="0"/>
        <v>-13030</v>
      </c>
      <c r="I30" s="8"/>
      <c r="J30" s="8"/>
      <c r="K30" s="20">
        <f t="shared" si="1"/>
        <v>0</v>
      </c>
    </row>
    <row r="31" spans="1:14" ht="17" thickTop="1" thickBot="1">
      <c r="A31" s="11"/>
      <c r="B31" s="11">
        <v>8</v>
      </c>
      <c r="C31" s="11"/>
      <c r="D31" s="15" t="s">
        <v>33</v>
      </c>
      <c r="E31" s="8">
        <v>16794</v>
      </c>
      <c r="F31" s="8">
        <v>461180</v>
      </c>
      <c r="G31" s="8">
        <v>338852</v>
      </c>
      <c r="H31" s="17">
        <f t="shared" si="0"/>
        <v>-122328</v>
      </c>
      <c r="I31" s="8"/>
      <c r="J31" s="8"/>
      <c r="K31" s="20">
        <f t="shared" si="1"/>
        <v>0.73474998915824619</v>
      </c>
    </row>
    <row r="32" spans="1:14" ht="17" thickTop="1" thickBot="1">
      <c r="A32" s="11"/>
      <c r="B32" s="11"/>
      <c r="C32" s="11">
        <v>1</v>
      </c>
      <c r="D32" s="13" t="s">
        <v>21</v>
      </c>
      <c r="E32" s="9">
        <v>16794</v>
      </c>
      <c r="F32" s="9">
        <v>461180</v>
      </c>
      <c r="G32" s="8">
        <v>338852</v>
      </c>
      <c r="H32" s="17">
        <f t="shared" si="0"/>
        <v>-122328</v>
      </c>
      <c r="I32" s="8"/>
      <c r="J32" s="8"/>
      <c r="K32" s="20">
        <f t="shared" si="1"/>
        <v>0.73474998915824619</v>
      </c>
    </row>
    <row r="33" spans="1:11" ht="17" thickTop="1" thickBot="1">
      <c r="A33" s="11"/>
      <c r="B33" s="11">
        <v>9</v>
      </c>
      <c r="C33" s="11"/>
      <c r="D33" s="15" t="s">
        <v>34</v>
      </c>
      <c r="E33" s="8">
        <v>0</v>
      </c>
      <c r="F33" s="8">
        <v>36220</v>
      </c>
      <c r="G33" s="8">
        <v>0</v>
      </c>
      <c r="H33" s="17">
        <f t="shared" si="0"/>
        <v>-36220</v>
      </c>
      <c r="I33" s="8"/>
      <c r="J33" s="8"/>
      <c r="K33" s="20">
        <f t="shared" si="1"/>
        <v>0</v>
      </c>
    </row>
    <row r="34" spans="1:11" ht="17" thickTop="1" thickBot="1">
      <c r="A34" s="11"/>
      <c r="B34" s="11"/>
      <c r="C34" s="11">
        <v>1</v>
      </c>
      <c r="D34" s="15" t="s">
        <v>21</v>
      </c>
      <c r="E34" s="8">
        <v>0</v>
      </c>
      <c r="F34" s="8">
        <v>16020</v>
      </c>
      <c r="G34" s="8">
        <v>0</v>
      </c>
      <c r="H34" s="17">
        <f t="shared" si="0"/>
        <v>-16020</v>
      </c>
      <c r="I34" s="8"/>
      <c r="J34" s="8"/>
      <c r="K34" s="20">
        <f t="shared" si="1"/>
        <v>0</v>
      </c>
    </row>
    <row r="35" spans="1:11" ht="17" thickTop="1" thickBot="1">
      <c r="A35" s="11"/>
      <c r="B35" s="11"/>
      <c r="C35" s="11">
        <v>2</v>
      </c>
      <c r="D35" s="15" t="s">
        <v>35</v>
      </c>
      <c r="E35" s="8">
        <v>0</v>
      </c>
      <c r="F35" s="8">
        <v>20200</v>
      </c>
      <c r="G35" s="8">
        <v>0</v>
      </c>
      <c r="H35" s="17">
        <f t="shared" si="0"/>
        <v>-20200</v>
      </c>
      <c r="I35" s="8"/>
      <c r="J35" s="8"/>
      <c r="K35" s="20">
        <f t="shared" si="1"/>
        <v>0</v>
      </c>
    </row>
    <row r="36" spans="1:11" ht="17" thickTop="1" thickBot="1">
      <c r="A36" s="11"/>
      <c r="B36" s="11">
        <v>10</v>
      </c>
      <c r="C36" s="11"/>
      <c r="D36" s="15" t="s">
        <v>36</v>
      </c>
      <c r="E36" s="8">
        <f>SUM(E37:E39)</f>
        <v>423321</v>
      </c>
      <c r="F36" s="8">
        <f>F38+F37+F39+F40</f>
        <v>778353</v>
      </c>
      <c r="G36" s="8">
        <f>SUM(G37:G40)</f>
        <v>374038</v>
      </c>
      <c r="H36" s="17">
        <f t="shared" si="0"/>
        <v>-404315</v>
      </c>
      <c r="I36" s="8"/>
      <c r="J36" s="8"/>
      <c r="K36" s="20">
        <f t="shared" si="1"/>
        <v>0.48055059850736104</v>
      </c>
    </row>
    <row r="37" spans="1:11" ht="17" thickTop="1" thickBot="1">
      <c r="A37" s="11"/>
      <c r="B37" s="11"/>
      <c r="C37" s="11">
        <v>1</v>
      </c>
      <c r="D37" s="15" t="s">
        <v>37</v>
      </c>
      <c r="E37" s="8">
        <v>129216</v>
      </c>
      <c r="F37" s="8">
        <v>198520</v>
      </c>
      <c r="G37" s="8">
        <v>111160</v>
      </c>
      <c r="H37" s="17">
        <f t="shared" si="0"/>
        <v>-87360</v>
      </c>
      <c r="I37" s="8"/>
      <c r="J37" s="8"/>
      <c r="K37" s="20">
        <f t="shared" si="1"/>
        <v>0.5599435825105783</v>
      </c>
    </row>
    <row r="38" spans="1:11" ht="17" thickTop="1" thickBot="1">
      <c r="A38" s="11"/>
      <c r="B38" s="11"/>
      <c r="C38" s="11">
        <v>2</v>
      </c>
      <c r="D38" s="15" t="s">
        <v>38</v>
      </c>
      <c r="E38" s="8">
        <v>247211</v>
      </c>
      <c r="F38" s="8">
        <v>412500</v>
      </c>
      <c r="G38" s="8">
        <v>195545</v>
      </c>
      <c r="H38" s="17">
        <f t="shared" si="0"/>
        <v>-216955</v>
      </c>
      <c r="I38" s="8"/>
      <c r="J38" s="8"/>
      <c r="K38" s="20">
        <f t="shared" si="1"/>
        <v>0.47404848484848483</v>
      </c>
    </row>
    <row r="39" spans="1:11" ht="17" thickTop="1" thickBot="1">
      <c r="A39" s="11"/>
      <c r="B39" s="11"/>
      <c r="C39" s="11">
        <v>3</v>
      </c>
      <c r="D39" s="15" t="s">
        <v>39</v>
      </c>
      <c r="E39" s="8">
        <v>46894</v>
      </c>
      <c r="F39" s="8">
        <v>150000</v>
      </c>
      <c r="G39" s="8">
        <v>50000</v>
      </c>
      <c r="H39" s="17">
        <f t="shared" si="0"/>
        <v>-100000</v>
      </c>
      <c r="I39" s="8"/>
      <c r="J39" s="8"/>
      <c r="K39" s="20">
        <f t="shared" si="1"/>
        <v>0.33333333333333331</v>
      </c>
    </row>
    <row r="40" spans="1:11" ht="17" thickTop="1" thickBot="1">
      <c r="A40" s="11"/>
      <c r="B40" s="11"/>
      <c r="C40" s="11">
        <v>4</v>
      </c>
      <c r="D40" s="15" t="s">
        <v>21</v>
      </c>
      <c r="E40" s="8">
        <v>0</v>
      </c>
      <c r="F40" s="8">
        <v>17333</v>
      </c>
      <c r="G40" s="8">
        <v>17333</v>
      </c>
      <c r="H40" s="17">
        <f t="shared" si="0"/>
        <v>0</v>
      </c>
      <c r="I40" s="8"/>
      <c r="J40" s="8"/>
      <c r="K40" s="20">
        <f t="shared" si="1"/>
        <v>1</v>
      </c>
    </row>
    <row r="41" spans="1:11" ht="17" thickTop="1" thickBot="1">
      <c r="A41" s="11"/>
      <c r="B41" s="11">
        <v>11</v>
      </c>
      <c r="C41" s="11"/>
      <c r="D41" s="15" t="s">
        <v>16</v>
      </c>
      <c r="E41" s="8">
        <v>0</v>
      </c>
      <c r="F41" s="8">
        <f>SUM(F42:F45)</f>
        <v>32645</v>
      </c>
      <c r="G41" s="8">
        <v>600</v>
      </c>
      <c r="H41" s="17">
        <f t="shared" si="0"/>
        <v>-32045</v>
      </c>
      <c r="I41" s="8"/>
      <c r="J41" s="8"/>
      <c r="K41" s="20">
        <f t="shared" si="1"/>
        <v>1.8379537448307552E-2</v>
      </c>
    </row>
    <row r="42" spans="1:11" ht="17" thickTop="1" thickBot="1">
      <c r="A42" s="11"/>
      <c r="B42" s="11"/>
      <c r="C42" s="11">
        <v>1</v>
      </c>
      <c r="D42" s="15" t="s">
        <v>40</v>
      </c>
      <c r="E42" s="8">
        <v>0</v>
      </c>
      <c r="F42" s="8">
        <v>5700</v>
      </c>
      <c r="G42" s="8">
        <v>600</v>
      </c>
      <c r="H42" s="17">
        <f t="shared" si="0"/>
        <v>-5100</v>
      </c>
      <c r="I42" s="8"/>
      <c r="J42" s="8"/>
      <c r="K42" s="20">
        <f t="shared" si="1"/>
        <v>0.10526315789473684</v>
      </c>
    </row>
    <row r="43" spans="1:11" ht="17" thickTop="1" thickBot="1">
      <c r="A43" s="11"/>
      <c r="B43" s="11"/>
      <c r="C43" s="11">
        <v>2</v>
      </c>
      <c r="D43" s="15" t="s">
        <v>21</v>
      </c>
      <c r="E43" s="8">
        <v>0</v>
      </c>
      <c r="F43" s="8">
        <v>5875</v>
      </c>
      <c r="G43" s="8">
        <v>0</v>
      </c>
      <c r="H43" s="17">
        <f t="shared" si="0"/>
        <v>-5875</v>
      </c>
      <c r="I43" s="8"/>
      <c r="J43" s="8"/>
      <c r="K43" s="20">
        <f t="shared" si="1"/>
        <v>0</v>
      </c>
    </row>
    <row r="44" spans="1:11" ht="17" thickTop="1" thickBot="1">
      <c r="A44" s="11"/>
      <c r="B44" s="11"/>
      <c r="C44" s="11">
        <v>3</v>
      </c>
      <c r="D44" s="15" t="s">
        <v>23</v>
      </c>
      <c r="E44" s="8">
        <v>0</v>
      </c>
      <c r="F44" s="8">
        <v>20000</v>
      </c>
      <c r="G44" s="8">
        <v>0</v>
      </c>
      <c r="H44" s="17">
        <f t="shared" si="0"/>
        <v>-20000</v>
      </c>
      <c r="I44" s="8"/>
      <c r="J44" s="8"/>
      <c r="K44" s="20">
        <f t="shared" si="1"/>
        <v>0</v>
      </c>
    </row>
    <row r="45" spans="1:11" ht="17" thickTop="1" thickBot="1">
      <c r="A45" s="11"/>
      <c r="B45" s="11"/>
      <c r="C45" s="11">
        <v>4</v>
      </c>
      <c r="D45" s="15" t="s">
        <v>41</v>
      </c>
      <c r="E45" s="8">
        <v>0</v>
      </c>
      <c r="F45" s="8">
        <v>1070</v>
      </c>
      <c r="G45" s="8">
        <v>0</v>
      </c>
      <c r="H45" s="17">
        <f t="shared" si="0"/>
        <v>-1070</v>
      </c>
      <c r="I45" s="8"/>
      <c r="J45" s="8"/>
      <c r="K45" s="20">
        <f t="shared" si="1"/>
        <v>0</v>
      </c>
    </row>
    <row r="46" spans="1:11" ht="17" thickTop="1" thickBot="1">
      <c r="A46" s="11"/>
      <c r="B46" s="11">
        <v>12</v>
      </c>
      <c r="C46" s="11"/>
      <c r="D46" s="15" t="s">
        <v>15</v>
      </c>
      <c r="E46" s="8">
        <v>24596</v>
      </c>
      <c r="F46" s="8">
        <f>SUM(F47:F51)</f>
        <v>215700</v>
      </c>
      <c r="G46" s="8">
        <f>SUM(G47:G51)</f>
        <v>12736</v>
      </c>
      <c r="H46" s="17">
        <f t="shared" si="0"/>
        <v>-202964</v>
      </c>
      <c r="I46" s="8"/>
      <c r="J46" s="8"/>
      <c r="K46" s="20">
        <f t="shared" si="1"/>
        <v>5.9044969865554013E-2</v>
      </c>
    </row>
    <row r="47" spans="1:11" ht="17" thickTop="1" thickBot="1">
      <c r="A47" s="11"/>
      <c r="B47" s="11"/>
      <c r="C47" s="11">
        <v>1</v>
      </c>
      <c r="D47" s="15" t="s">
        <v>42</v>
      </c>
      <c r="E47" s="8">
        <v>9400</v>
      </c>
      <c r="F47" s="8">
        <v>43420</v>
      </c>
      <c r="G47" s="8">
        <v>1546</v>
      </c>
      <c r="H47" s="17">
        <f t="shared" si="0"/>
        <v>-41874</v>
      </c>
      <c r="I47" s="8"/>
      <c r="J47" s="8"/>
      <c r="K47" s="20">
        <f t="shared" si="1"/>
        <v>3.5605711653615847E-2</v>
      </c>
    </row>
    <row r="48" spans="1:11" ht="17" thickTop="1" thickBot="1">
      <c r="A48" s="11"/>
      <c r="B48" s="11"/>
      <c r="C48" s="11">
        <v>2</v>
      </c>
      <c r="D48" s="15" t="s">
        <v>23</v>
      </c>
      <c r="E48" s="8">
        <v>0</v>
      </c>
      <c r="F48" s="8">
        <v>90880</v>
      </c>
      <c r="G48" s="8">
        <v>11190</v>
      </c>
      <c r="H48" s="17">
        <f t="shared" si="0"/>
        <v>-79690</v>
      </c>
      <c r="I48" s="8"/>
      <c r="J48" s="8"/>
      <c r="K48" s="20">
        <f t="shared" si="1"/>
        <v>0.1231294014084507</v>
      </c>
    </row>
    <row r="49" spans="1:11" ht="17" thickTop="1" thickBot="1">
      <c r="A49" s="11"/>
      <c r="B49" s="11"/>
      <c r="C49" s="11">
        <v>3</v>
      </c>
      <c r="D49" s="15" t="s">
        <v>21</v>
      </c>
      <c r="E49" s="8">
        <v>15196</v>
      </c>
      <c r="F49" s="8">
        <v>37800</v>
      </c>
      <c r="G49" s="8">
        <v>0</v>
      </c>
      <c r="H49" s="17">
        <f t="shared" si="0"/>
        <v>-37800</v>
      </c>
      <c r="I49" s="8"/>
      <c r="J49" s="8"/>
      <c r="K49" s="20">
        <f t="shared" si="1"/>
        <v>0</v>
      </c>
    </row>
    <row r="50" spans="1:11" ht="17" thickTop="1" thickBot="1">
      <c r="A50" s="11"/>
      <c r="B50" s="11"/>
      <c r="C50" s="11">
        <v>4</v>
      </c>
      <c r="D50" s="15" t="s">
        <v>43</v>
      </c>
      <c r="E50" s="8">
        <v>0</v>
      </c>
      <c r="F50" s="8">
        <v>12000</v>
      </c>
      <c r="G50" s="8">
        <v>0</v>
      </c>
      <c r="H50" s="17">
        <f t="shared" si="0"/>
        <v>-12000</v>
      </c>
      <c r="I50" s="8"/>
      <c r="J50" s="8"/>
      <c r="K50" s="20">
        <f t="shared" si="1"/>
        <v>0</v>
      </c>
    </row>
    <row r="51" spans="1:11" ht="17" thickTop="1" thickBot="1">
      <c r="A51" s="11"/>
      <c r="B51" s="11"/>
      <c r="C51" s="11">
        <v>5</v>
      </c>
      <c r="D51" s="15" t="s">
        <v>19</v>
      </c>
      <c r="E51" s="8">
        <v>0</v>
      </c>
      <c r="F51" s="8">
        <v>31600</v>
      </c>
      <c r="G51" s="8">
        <v>0</v>
      </c>
      <c r="H51" s="17">
        <f t="shared" si="0"/>
        <v>-31600</v>
      </c>
      <c r="I51" s="8"/>
      <c r="J51" s="8"/>
      <c r="K51" s="20">
        <f t="shared" si="1"/>
        <v>0</v>
      </c>
    </row>
    <row r="52" spans="1:11" ht="17" thickTop="1" thickBot="1">
      <c r="A52" s="11">
        <v>3</v>
      </c>
      <c r="B52" s="11"/>
      <c r="C52" s="11"/>
      <c r="D52" s="12" t="s">
        <v>52</v>
      </c>
      <c r="E52" s="8">
        <f>E53+E55+E57+E59</f>
        <v>34949</v>
      </c>
      <c r="F52" s="8">
        <f>F53+F55+F57+F59</f>
        <v>418419</v>
      </c>
      <c r="G52" s="8">
        <f>G55+G57+G59</f>
        <v>32821</v>
      </c>
      <c r="H52" s="17">
        <f t="shared" si="0"/>
        <v>-385598</v>
      </c>
      <c r="I52" s="8"/>
      <c r="J52" s="8"/>
      <c r="K52" s="20">
        <f t="shared" si="1"/>
        <v>7.84405105886683E-2</v>
      </c>
    </row>
    <row r="53" spans="1:11" ht="17" thickTop="1" thickBot="1">
      <c r="A53" s="11"/>
      <c r="B53" s="11">
        <v>1</v>
      </c>
      <c r="C53" s="11"/>
      <c r="D53" s="12" t="s">
        <v>44</v>
      </c>
      <c r="E53" s="8">
        <v>4493</v>
      </c>
      <c r="F53" s="8">
        <v>19462</v>
      </c>
      <c r="G53" s="8">
        <v>0</v>
      </c>
      <c r="H53" s="17">
        <f t="shared" si="0"/>
        <v>-19462</v>
      </c>
      <c r="I53" s="8"/>
      <c r="J53" s="8"/>
      <c r="K53" s="20">
        <f t="shared" si="1"/>
        <v>0</v>
      </c>
    </row>
    <row r="54" spans="1:11" ht="17" thickTop="1" thickBot="1">
      <c r="A54" s="11"/>
      <c r="B54" s="11"/>
      <c r="C54" s="11">
        <v>1</v>
      </c>
      <c r="D54" s="12" t="s">
        <v>45</v>
      </c>
      <c r="E54" s="8">
        <v>4493</v>
      </c>
      <c r="F54" s="8">
        <f>F53</f>
        <v>19462</v>
      </c>
      <c r="G54" s="8">
        <v>0</v>
      </c>
      <c r="H54" s="17">
        <f t="shared" si="0"/>
        <v>-19462</v>
      </c>
      <c r="I54" s="8"/>
      <c r="J54" s="8"/>
      <c r="K54" s="20">
        <f t="shared" si="1"/>
        <v>0</v>
      </c>
    </row>
    <row r="55" spans="1:11" ht="17" thickTop="1" thickBot="1">
      <c r="A55" s="11"/>
      <c r="B55" s="11">
        <v>2</v>
      </c>
      <c r="C55" s="11"/>
      <c r="D55" s="12" t="s">
        <v>46</v>
      </c>
      <c r="E55" s="8">
        <v>19734</v>
      </c>
      <c r="F55" s="8">
        <v>192307</v>
      </c>
      <c r="G55" s="8">
        <f>15284+2670</f>
        <v>17954</v>
      </c>
      <c r="H55" s="17">
        <f t="shared" si="0"/>
        <v>-174353</v>
      </c>
      <c r="I55" s="8"/>
      <c r="J55" s="8"/>
      <c r="K55" s="20">
        <f t="shared" si="1"/>
        <v>9.3361136100089961E-2</v>
      </c>
    </row>
    <row r="56" spans="1:11" ht="17" thickTop="1" thickBot="1">
      <c r="A56" s="11"/>
      <c r="B56" s="11"/>
      <c r="C56" s="11">
        <v>1</v>
      </c>
      <c r="D56" s="12" t="s">
        <v>45</v>
      </c>
      <c r="E56" s="8">
        <v>19734</v>
      </c>
      <c r="F56" s="8">
        <f>F55</f>
        <v>192307</v>
      </c>
      <c r="G56" s="8">
        <f>15284+2670</f>
        <v>17954</v>
      </c>
      <c r="H56" s="17">
        <f t="shared" si="0"/>
        <v>-174353</v>
      </c>
      <c r="I56" s="8"/>
      <c r="J56" s="8"/>
      <c r="K56" s="20">
        <f t="shared" si="1"/>
        <v>9.3361136100089961E-2</v>
      </c>
    </row>
    <row r="57" spans="1:11" ht="17" thickTop="1" thickBot="1">
      <c r="A57" s="11"/>
      <c r="B57" s="11">
        <v>3</v>
      </c>
      <c r="C57" s="11"/>
      <c r="D57" s="12" t="s">
        <v>47</v>
      </c>
      <c r="E57" s="8">
        <v>3126</v>
      </c>
      <c r="F57" s="8">
        <v>180176</v>
      </c>
      <c r="G57" s="8">
        <v>11075</v>
      </c>
      <c r="H57" s="17">
        <f t="shared" si="0"/>
        <v>-169101</v>
      </c>
      <c r="I57" s="8"/>
      <c r="J57" s="8"/>
      <c r="K57" s="20">
        <f t="shared" si="1"/>
        <v>6.1467676050084359E-2</v>
      </c>
    </row>
    <row r="58" spans="1:11" ht="17" thickTop="1" thickBot="1">
      <c r="A58" s="11"/>
      <c r="B58" s="11"/>
      <c r="C58" s="11">
        <v>1</v>
      </c>
      <c r="D58" s="12" t="s">
        <v>45</v>
      </c>
      <c r="E58" s="8">
        <v>3126</v>
      </c>
      <c r="F58" s="8">
        <f>F57</f>
        <v>180176</v>
      </c>
      <c r="G58" s="8">
        <v>11075</v>
      </c>
      <c r="H58" s="17">
        <f t="shared" si="0"/>
        <v>-169101</v>
      </c>
      <c r="I58" s="8"/>
      <c r="J58" s="8"/>
      <c r="K58" s="20">
        <f t="shared" si="1"/>
        <v>6.1467676050084359E-2</v>
      </c>
    </row>
    <row r="59" spans="1:11" ht="17" thickTop="1" thickBot="1">
      <c r="A59" s="11"/>
      <c r="B59" s="11">
        <v>4</v>
      </c>
      <c r="C59" s="11"/>
      <c r="D59" s="12" t="s">
        <v>48</v>
      </c>
      <c r="E59" s="8">
        <v>7596</v>
      </c>
      <c r="F59" s="8">
        <v>26474</v>
      </c>
      <c r="G59" s="8">
        <v>3792</v>
      </c>
      <c r="H59" s="17">
        <f t="shared" si="0"/>
        <v>-22682</v>
      </c>
      <c r="I59" s="8"/>
      <c r="J59" s="8"/>
      <c r="K59" s="20">
        <f t="shared" si="1"/>
        <v>0.14323487194983758</v>
      </c>
    </row>
    <row r="60" spans="1:11" ht="17" thickTop="1" thickBot="1">
      <c r="A60" s="5"/>
      <c r="B60" s="5"/>
      <c r="C60" s="5">
        <v>1</v>
      </c>
      <c r="D60" s="13" t="s">
        <v>45</v>
      </c>
      <c r="E60" s="8">
        <v>7596</v>
      </c>
      <c r="F60" s="8">
        <f>F59</f>
        <v>26474</v>
      </c>
      <c r="G60" s="8">
        <v>3792</v>
      </c>
      <c r="H60" s="17">
        <f t="shared" si="0"/>
        <v>-22682</v>
      </c>
      <c r="I60" s="8"/>
      <c r="J60" s="8"/>
      <c r="K60" s="20">
        <f t="shared" si="1"/>
        <v>0.14323487194983758</v>
      </c>
    </row>
    <row r="61" spans="1:11" ht="16" thickTop="1">
      <c r="G61" s="10"/>
      <c r="H61" s="10"/>
      <c r="I61" s="10"/>
      <c r="J61" s="10"/>
      <c r="K61" s="10"/>
    </row>
    <row r="62" spans="1:11">
      <c r="G62" s="10"/>
      <c r="H62" s="10"/>
      <c r="I62" s="10"/>
      <c r="J62" s="10"/>
      <c r="K62" s="10"/>
    </row>
    <row r="63" spans="1:11">
      <c r="G63" s="10"/>
      <c r="H63" s="10"/>
      <c r="I63" s="10"/>
      <c r="J63" s="10"/>
      <c r="K63" s="10"/>
    </row>
    <row r="64" spans="1:11">
      <c r="G64" s="10"/>
      <c r="H64" s="10"/>
      <c r="I64" s="10"/>
      <c r="J64" s="10"/>
      <c r="K64" s="10"/>
    </row>
    <row r="65" spans="7:11">
      <c r="G65" s="10"/>
      <c r="H65" s="10"/>
      <c r="I65" s="10"/>
      <c r="J65" s="10"/>
      <c r="K65" s="10"/>
    </row>
    <row r="66" spans="7:11">
      <c r="G66" s="10"/>
      <c r="H66" s="10"/>
      <c r="I66" s="10"/>
      <c r="J66" s="10"/>
      <c r="K66" s="10"/>
    </row>
    <row r="67" spans="7:11">
      <c r="G67" s="10"/>
      <c r="H67" s="10"/>
      <c r="I67" s="10"/>
      <c r="J67" s="10"/>
      <c r="K67" s="10"/>
    </row>
    <row r="68" spans="7:11">
      <c r="G68" s="10"/>
      <c r="H68" s="10"/>
      <c r="I68" s="10"/>
      <c r="J68" s="10"/>
      <c r="K68" s="10"/>
    </row>
    <row r="69" spans="7:11">
      <c r="G69" s="10"/>
      <c r="H69" s="10"/>
      <c r="I69" s="10"/>
      <c r="J69" s="10"/>
      <c r="K69" s="10"/>
    </row>
    <row r="70" spans="7:11">
      <c r="G70" s="10"/>
      <c r="H70" s="10"/>
      <c r="I70" s="10"/>
      <c r="J70" s="10"/>
      <c r="K70" s="10"/>
    </row>
    <row r="71" spans="7:11">
      <c r="G71" s="10"/>
      <c r="H71" s="10"/>
      <c r="I71" s="10"/>
      <c r="J71" s="10"/>
      <c r="K71" s="10"/>
    </row>
    <row r="72" spans="7:11">
      <c r="G72" s="10"/>
      <c r="H72" s="10"/>
      <c r="I72" s="10"/>
      <c r="J72" s="10"/>
      <c r="K72" s="10"/>
    </row>
    <row r="73" spans="7:11">
      <c r="G73" s="10"/>
      <c r="H73" s="10"/>
      <c r="I73" s="10"/>
      <c r="J73" s="10"/>
      <c r="K73" s="10"/>
    </row>
    <row r="74" spans="7:11">
      <c r="G74" s="10"/>
      <c r="H74" s="10"/>
      <c r="I74" s="10"/>
      <c r="J74" s="10"/>
      <c r="K74" s="10"/>
    </row>
    <row r="75" spans="7:11">
      <c r="G75" s="10"/>
      <c r="H75" s="10"/>
      <c r="I75" s="10"/>
      <c r="J75" s="10"/>
      <c r="K75" s="10"/>
    </row>
    <row r="76" spans="7:11">
      <c r="G76" s="10"/>
      <c r="H76" s="10"/>
      <c r="I76" s="10"/>
      <c r="J76" s="10"/>
      <c r="K76" s="10"/>
    </row>
    <row r="77" spans="7:11">
      <c r="G77" s="10"/>
      <c r="H77" s="10"/>
      <c r="I77" s="10"/>
      <c r="J77" s="10"/>
      <c r="K77" s="10"/>
    </row>
    <row r="78" spans="7:11">
      <c r="G78" s="10"/>
      <c r="H78" s="10"/>
      <c r="I78" s="10"/>
      <c r="J78" s="10"/>
      <c r="K78" s="10"/>
    </row>
    <row r="79" spans="7:11">
      <c r="G79" s="10"/>
      <c r="H79" s="10"/>
      <c r="I79" s="10"/>
      <c r="J79" s="10"/>
      <c r="K79" s="10"/>
    </row>
    <row r="80" spans="7:11">
      <c r="G80" s="10"/>
      <c r="H80" s="10"/>
      <c r="I80" s="10"/>
      <c r="J80" s="10"/>
      <c r="K80" s="10"/>
    </row>
    <row r="81" spans="7:11">
      <c r="G81" s="10"/>
      <c r="H81" s="10"/>
      <c r="I81" s="10"/>
      <c r="J81" s="10"/>
      <c r="K81" s="10"/>
    </row>
    <row r="82" spans="7:11">
      <c r="G82" s="10"/>
      <c r="H82" s="10"/>
      <c r="I82" s="10"/>
      <c r="J82" s="10"/>
      <c r="K82" s="10"/>
    </row>
  </sheetData>
  <mergeCells count="10">
    <mergeCell ref="A2:K2"/>
    <mergeCell ref="A1:K1"/>
    <mergeCell ref="J3:J4"/>
    <mergeCell ref="K3:K4"/>
    <mergeCell ref="A3:D3"/>
    <mergeCell ref="F3:F4"/>
    <mergeCell ref="G3:G4"/>
    <mergeCell ref="H3:H4"/>
    <mergeCell ref="I3:I4"/>
    <mergeCell ref="E3:E4"/>
  </mergeCells>
  <phoneticPr fontId="1" type="noConversion"/>
  <pageMargins left="0.25" right="0.25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2019-12-19T03:53:32Z</dcterms:modified>
</cp:coreProperties>
</file>